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ou\Documents\Data\2A submission data\"/>
    </mc:Choice>
  </mc:AlternateContent>
  <xr:revisionPtr revIDLastSave="0" documentId="8_{2F9EAC0A-6986-441F-9695-604369BC93A6}" xr6:coauthVersionLast="47" xr6:coauthVersionMax="47" xr10:uidLastSave="{00000000-0000-0000-0000-000000000000}"/>
  <bookViews>
    <workbookView xWindow="0" yWindow="2388" windowWidth="17280" windowHeight="8964" xr2:uid="{F88BF281-B116-4BDD-97B7-668A7C0463E3}"/>
  </bookViews>
  <sheets>
    <sheet name="Summary" sheetId="2" r:id="rId1"/>
    <sheet name="Calculation for 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L16" i="1" s="1"/>
  <c r="P16" i="1" s="1"/>
  <c r="F16" i="1"/>
  <c r="J15" i="1"/>
  <c r="L15" i="1" s="1"/>
  <c r="P15" i="1" s="1"/>
  <c r="F15" i="1"/>
  <c r="H15" i="1" s="1"/>
  <c r="N15" i="1" s="1"/>
  <c r="J14" i="1"/>
  <c r="L14" i="1" s="1"/>
  <c r="P14" i="1" s="1"/>
  <c r="F14" i="1"/>
  <c r="J13" i="1"/>
  <c r="L13" i="1" s="1"/>
  <c r="P13" i="1" s="1"/>
  <c r="F13" i="1"/>
  <c r="G13" i="1" s="1"/>
  <c r="I13" i="1" s="1"/>
  <c r="J12" i="1"/>
  <c r="F12" i="1"/>
  <c r="G12" i="1" s="1"/>
  <c r="I12" i="1" s="1"/>
  <c r="J11" i="1"/>
  <c r="K11" i="1" s="1"/>
  <c r="M11" i="1" s="1"/>
  <c r="H11" i="1"/>
  <c r="N11" i="1" s="1"/>
  <c r="F11" i="1"/>
  <c r="G11" i="1" s="1"/>
  <c r="I11" i="1" s="1"/>
  <c r="J10" i="1"/>
  <c r="K10" i="1" s="1"/>
  <c r="M10" i="1" s="1"/>
  <c r="F10" i="1"/>
  <c r="H10" i="1" s="1"/>
  <c r="N10" i="1" s="1"/>
  <c r="J9" i="1"/>
  <c r="K9" i="1" s="1"/>
  <c r="M9" i="1" s="1"/>
  <c r="F9" i="1"/>
  <c r="H9" i="1" s="1"/>
  <c r="N9" i="1" s="1"/>
  <c r="B6" i="1"/>
  <c r="L10" i="1" l="1"/>
  <c r="Q10" i="1" s="1"/>
  <c r="L9" i="1"/>
  <c r="P9" i="1" s="1"/>
  <c r="R9" i="1" s="1"/>
  <c r="K15" i="1"/>
  <c r="M15" i="1" s="1"/>
  <c r="L11" i="1"/>
  <c r="P11" i="1" s="1"/>
  <c r="R11" i="1" s="1"/>
  <c r="H12" i="1"/>
  <c r="N12" i="1" s="1"/>
  <c r="H13" i="1"/>
  <c r="R15" i="1"/>
  <c r="K12" i="1"/>
  <c r="M12" i="1" s="1"/>
  <c r="G14" i="1"/>
  <c r="I14" i="1" s="1"/>
  <c r="L12" i="1"/>
  <c r="P12" i="1" s="1"/>
  <c r="H14" i="1"/>
  <c r="N14" i="1" s="1"/>
  <c r="R14" i="1" s="1"/>
  <c r="G9" i="1"/>
  <c r="O11" i="1"/>
  <c r="K13" i="1"/>
  <c r="G15" i="1"/>
  <c r="G10" i="1"/>
  <c r="K14" i="1"/>
  <c r="G16" i="1"/>
  <c r="I16" i="1" s="1"/>
  <c r="H16" i="1"/>
  <c r="N16" i="1" s="1"/>
  <c r="R16" i="1" s="1"/>
  <c r="K16" i="1"/>
  <c r="R12" i="1" l="1"/>
  <c r="P10" i="1"/>
  <c r="R10" i="1" s="1"/>
  <c r="Q9" i="1"/>
  <c r="N13" i="1"/>
  <c r="R13" i="1" s="1"/>
  <c r="Q11" i="1"/>
  <c r="S11" i="1" s="1"/>
  <c r="Q15" i="1"/>
  <c r="O12" i="1"/>
  <c r="I15" i="1"/>
  <c r="O15" i="1" s="1"/>
  <c r="S15" i="1" s="1"/>
  <c r="O14" i="1"/>
  <c r="Q12" i="1"/>
  <c r="S12" i="1" s="1"/>
  <c r="I10" i="1"/>
  <c r="O10" i="1"/>
  <c r="M16" i="1"/>
  <c r="Q16" i="1" s="1"/>
  <c r="M13" i="1"/>
  <c r="I9" i="1"/>
  <c r="O9" i="1" s="1"/>
  <c r="S9" i="1" s="1"/>
  <c r="M14" i="1"/>
  <c r="Q14" i="1" s="1"/>
  <c r="O16" i="1"/>
  <c r="S10" i="1" l="1"/>
  <c r="Q13" i="1"/>
  <c r="O13" i="1"/>
  <c r="S14" i="1"/>
  <c r="S16" i="1"/>
  <c r="S13" i="1" l="1"/>
</calcChain>
</file>

<file path=xl/sharedStrings.xml><?xml version="1.0" encoding="utf-8"?>
<sst xmlns="http://schemas.openxmlformats.org/spreadsheetml/2006/main" count="45" uniqueCount="45">
  <si>
    <t>TMACMC</t>
  </si>
  <si>
    <t>TEACMC</t>
  </si>
  <si>
    <t>TPACMC</t>
  </si>
  <si>
    <t>TBACMC</t>
  </si>
  <si>
    <t>CholCMC</t>
  </si>
  <si>
    <t>PhTrMACMC</t>
  </si>
  <si>
    <t>TBPCMC</t>
  </si>
  <si>
    <t>NaCMC</t>
  </si>
  <si>
    <t>Counterion</t>
  </si>
  <si>
    <r>
      <t>Na</t>
    </r>
    <r>
      <rPr>
        <vertAlign val="superscript"/>
        <sz val="11"/>
        <color theme="1"/>
        <rFont val="Calibri"/>
        <family val="2"/>
        <scheme val="minor"/>
      </rPr>
      <t>+</t>
    </r>
  </si>
  <si>
    <r>
      <t>TMA</t>
    </r>
    <r>
      <rPr>
        <vertAlign val="superscript"/>
        <sz val="11"/>
        <color theme="1"/>
        <rFont val="Calibri"/>
        <family val="2"/>
        <scheme val="minor"/>
      </rPr>
      <t>+</t>
    </r>
  </si>
  <si>
    <r>
      <t>TEA</t>
    </r>
    <r>
      <rPr>
        <vertAlign val="superscript"/>
        <sz val="11"/>
        <color theme="1"/>
        <rFont val="Calibri"/>
        <family val="2"/>
        <scheme val="minor"/>
      </rPr>
      <t>+</t>
    </r>
  </si>
  <si>
    <r>
      <t>TPA</t>
    </r>
    <r>
      <rPr>
        <vertAlign val="superscript"/>
        <sz val="11"/>
        <color theme="1"/>
        <rFont val="Calibri"/>
        <family val="2"/>
        <scheme val="minor"/>
      </rPr>
      <t>+</t>
    </r>
  </si>
  <si>
    <r>
      <t>TBA</t>
    </r>
    <r>
      <rPr>
        <vertAlign val="superscript"/>
        <sz val="11"/>
        <color theme="1"/>
        <rFont val="Calibri"/>
        <family val="2"/>
        <scheme val="minor"/>
      </rPr>
      <t>+</t>
    </r>
  </si>
  <si>
    <r>
      <t>Chol</t>
    </r>
    <r>
      <rPr>
        <vertAlign val="superscript"/>
        <sz val="11"/>
        <color theme="1"/>
        <rFont val="Calibri"/>
        <family val="2"/>
        <scheme val="minor"/>
      </rPr>
      <t>+</t>
    </r>
  </si>
  <si>
    <r>
      <t>PhTrMA</t>
    </r>
    <r>
      <rPr>
        <vertAlign val="superscript"/>
        <sz val="11"/>
        <color theme="1"/>
        <rFont val="Calibri"/>
        <family val="2"/>
        <scheme val="minor"/>
      </rPr>
      <t>+</t>
    </r>
  </si>
  <si>
    <r>
      <t>TBP</t>
    </r>
    <r>
      <rPr>
        <vertAlign val="superscript"/>
        <sz val="11"/>
        <color theme="1"/>
        <rFont val="Calibri"/>
        <family val="2"/>
        <scheme val="minor"/>
      </rPr>
      <t>+</t>
    </r>
  </si>
  <si>
    <r>
      <t xml:space="preserve">Solubility area ratio, </t>
    </r>
    <r>
      <rPr>
        <i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[-]</t>
    </r>
  </si>
  <si>
    <r>
      <t xml:space="preserve">Error in </t>
    </r>
    <r>
      <rPr>
        <i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[-]</t>
    </r>
  </si>
  <si>
    <r>
      <t>a</t>
    </r>
    <r>
      <rPr>
        <vertAlign val="subscript"/>
        <sz val="11"/>
        <color theme="1"/>
        <rFont val="Calibri"/>
        <family val="2"/>
        <scheme val="minor"/>
      </rPr>
      <t>CI</t>
    </r>
    <r>
      <rPr>
        <sz val="11"/>
        <color theme="1"/>
        <rFont val="Calibri"/>
        <family val="2"/>
        <scheme val="minor"/>
      </rPr>
      <t xml:space="preserve"> [</t>
    </r>
    <r>
      <rPr>
        <sz val="11"/>
        <color theme="1"/>
        <rFont val="Calibri"/>
        <family val="2"/>
      </rPr>
      <t>Å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>]</t>
    </r>
  </si>
  <si>
    <r>
      <t>v</t>
    </r>
    <r>
      <rPr>
        <vertAlign val="subscript"/>
        <sz val="11"/>
        <color theme="1"/>
        <rFont val="Calibri"/>
        <family val="2"/>
        <scheme val="minor"/>
      </rPr>
      <t>CI</t>
    </r>
    <r>
      <rPr>
        <sz val="11"/>
        <color theme="1"/>
        <rFont val="Calibri"/>
        <family val="2"/>
        <scheme val="minor"/>
      </rPr>
      <t xml:space="preserve"> [</t>
    </r>
    <r>
      <rPr>
        <sz val="11"/>
        <color theme="1"/>
        <rFont val="Calibri"/>
        <family val="2"/>
      </rPr>
      <t>Å</t>
    </r>
    <r>
      <rPr>
        <vertAlign val="super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  <scheme val="minor"/>
      </rPr>
      <t>]</t>
    </r>
  </si>
  <si>
    <t>xw</t>
  </si>
  <si>
    <t>yw</t>
  </si>
  <si>
    <t>xl</t>
  </si>
  <si>
    <t>sin(theta)</t>
  </si>
  <si>
    <t>Polyelectrolyte</t>
  </si>
  <si>
    <t>m</t>
  </si>
  <si>
    <t>dm</t>
  </si>
  <si>
    <t>c</t>
  </si>
  <si>
    <t>dc</t>
  </si>
  <si>
    <t>xa</t>
  </si>
  <si>
    <t>dxa</t>
  </si>
  <si>
    <t>ya</t>
  </si>
  <si>
    <t>dya</t>
  </si>
  <si>
    <t>xb</t>
  </si>
  <si>
    <t>dxb</t>
  </si>
  <si>
    <t>yb</t>
  </si>
  <si>
    <t>dyb</t>
  </si>
  <si>
    <t>AW</t>
  </si>
  <si>
    <t>dAW</t>
  </si>
  <si>
    <t>BW</t>
  </si>
  <si>
    <t>dBW</t>
  </si>
  <si>
    <t>Soluble area</t>
  </si>
  <si>
    <t>Error</t>
  </si>
  <si>
    <t>The methodology and the meanings of the symbols here are summarised in the SI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</si>
</sst>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6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6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781CF-086F-4467-842E-A065BAFE5036}">
  <dimension ref="A1:E9"/>
  <sheetViews>
    <sheetView tabSelected="1" workbookViewId="0">
      <selection activeCell="I4" sqref="I4"/>
    </sheetView>
  </sheetViews>
  <sheetFormatPr defaultRowHeight="14.4" x14ac:dyDescent="0.3"/>
  <cols>
    <col min="1" max="1" width="10.109375" bestFit="1" customWidth="1"/>
    <col min="4" max="4" width="21.6640625" bestFit="1" customWidth="1"/>
    <col min="5" max="5" width="11.109375" bestFit="1" customWidth="1"/>
  </cols>
  <sheetData>
    <row r="1" spans="1:5" ht="16.8" x14ac:dyDescent="0.35">
      <c r="A1" t="s">
        <v>8</v>
      </c>
      <c r="B1" t="s">
        <v>19</v>
      </c>
      <c r="C1" t="s">
        <v>20</v>
      </c>
      <c r="D1" t="s">
        <v>17</v>
      </c>
      <c r="E1" t="s">
        <v>18</v>
      </c>
    </row>
    <row r="2" spans="1:5" ht="16.2" x14ac:dyDescent="0.3">
      <c r="A2" t="s">
        <v>9</v>
      </c>
      <c r="B2" s="2">
        <v>17.026129999999998</v>
      </c>
      <c r="C2" s="1">
        <v>6.6061399999999999</v>
      </c>
      <c r="D2" s="1">
        <v>0.18451999999999999</v>
      </c>
      <c r="E2" s="1">
        <v>2.5010000000000001E-2</v>
      </c>
    </row>
    <row r="3" spans="1:5" ht="16.2" x14ac:dyDescent="0.3">
      <c r="A3" t="s">
        <v>10</v>
      </c>
      <c r="B3" s="3">
        <v>129.07740000000001</v>
      </c>
      <c r="C3" s="3">
        <v>122.19459999999999</v>
      </c>
      <c r="D3" s="1">
        <v>0.42365000000000003</v>
      </c>
      <c r="E3" s="1">
        <v>2.384E-2</v>
      </c>
    </row>
    <row r="4" spans="1:5" ht="16.2" x14ac:dyDescent="0.3">
      <c r="A4" t="s">
        <v>11</v>
      </c>
      <c r="B4" s="3">
        <v>188.19810000000001</v>
      </c>
      <c r="C4" s="3">
        <v>204.7424</v>
      </c>
      <c r="D4" s="1">
        <v>0.4985</v>
      </c>
      <c r="E4" s="1">
        <v>2.3609999999999999E-2</v>
      </c>
    </row>
    <row r="5" spans="1:5" ht="16.2" x14ac:dyDescent="0.3">
      <c r="A5" t="s">
        <v>12</v>
      </c>
      <c r="B5" s="3">
        <v>260.46800000000002</v>
      </c>
      <c r="C5" s="3">
        <v>291.93279999999999</v>
      </c>
      <c r="D5" s="1">
        <v>0.63924000000000003</v>
      </c>
      <c r="E5" s="1">
        <v>8.634E-2</v>
      </c>
    </row>
    <row r="6" spans="1:5" ht="16.2" x14ac:dyDescent="0.3">
      <c r="A6" t="s">
        <v>13</v>
      </c>
      <c r="B6" s="3">
        <v>342.70839999999998</v>
      </c>
      <c r="C6" s="3">
        <v>380.10419999999999</v>
      </c>
      <c r="D6" s="1">
        <v>0.64163000000000003</v>
      </c>
      <c r="E6" s="1">
        <v>3.6089999999999997E-2</v>
      </c>
    </row>
    <row r="7" spans="1:5" ht="16.2" x14ac:dyDescent="0.3">
      <c r="A7" t="s">
        <v>14</v>
      </c>
      <c r="B7" s="3">
        <v>155.26439999999999</v>
      </c>
      <c r="C7" s="3">
        <v>153.28370000000001</v>
      </c>
      <c r="D7" s="1">
        <v>0.41911999999999999</v>
      </c>
      <c r="E7" s="1">
        <v>4.4929999999999998E-2</v>
      </c>
    </row>
    <row r="8" spans="1:5" ht="16.2" x14ac:dyDescent="0.3">
      <c r="A8" t="s">
        <v>15</v>
      </c>
      <c r="B8" s="3">
        <v>202.25</v>
      </c>
      <c r="C8" s="3">
        <v>217.7441</v>
      </c>
      <c r="D8" s="1">
        <v>0.46262999999999999</v>
      </c>
      <c r="E8" s="1">
        <v>5.2060000000000002E-2</v>
      </c>
    </row>
    <row r="9" spans="1:5" ht="16.2" x14ac:dyDescent="0.3">
      <c r="A9" t="s">
        <v>16</v>
      </c>
      <c r="B9" s="3">
        <v>367.05669999999998</v>
      </c>
      <c r="C9" s="3">
        <v>400.68259999999998</v>
      </c>
      <c r="D9" s="1">
        <v>0.65802000000000005</v>
      </c>
      <c r="E9" s="1">
        <v>3.7719999999999997E-2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13CB0-20D0-4B00-9257-1749B8C4BBA6}">
  <dimension ref="A1:S16"/>
  <sheetViews>
    <sheetView topLeftCell="D1" workbookViewId="0">
      <selection activeCell="A2" sqref="A2"/>
    </sheetView>
  </sheetViews>
  <sheetFormatPr defaultRowHeight="14.4" x14ac:dyDescent="0.3"/>
  <cols>
    <col min="18" max="18" width="12" bestFit="1" customWidth="1"/>
  </cols>
  <sheetData>
    <row r="1" spans="1:19" x14ac:dyDescent="0.3">
      <c r="A1" t="s">
        <v>44</v>
      </c>
    </row>
    <row r="3" spans="1:19" x14ac:dyDescent="0.3">
      <c r="A3" t="s">
        <v>21</v>
      </c>
      <c r="B3">
        <v>16</v>
      </c>
    </row>
    <row r="4" spans="1:19" x14ac:dyDescent="0.3">
      <c r="A4" t="s">
        <v>22</v>
      </c>
      <c r="B4">
        <v>42.3</v>
      </c>
    </row>
    <row r="5" spans="1:19" x14ac:dyDescent="0.3">
      <c r="A5" t="s">
        <v>23</v>
      </c>
      <c r="B5">
        <v>20</v>
      </c>
    </row>
    <row r="6" spans="1:19" x14ac:dyDescent="0.3">
      <c r="A6" t="s">
        <v>24</v>
      </c>
      <c r="B6">
        <f>(B5*B4)/SQRT((POWER(B5-B3,2)+POWER(B4,2))*(POWER(B3,2)+POWER(B4,2)))</f>
        <v>0.44027033826504453</v>
      </c>
    </row>
    <row r="8" spans="1:19" x14ac:dyDescent="0.3">
      <c r="A8" t="s">
        <v>25</v>
      </c>
      <c r="B8" t="s">
        <v>26</v>
      </c>
      <c r="C8" t="s">
        <v>27</v>
      </c>
      <c r="D8" t="s">
        <v>28</v>
      </c>
      <c r="E8" t="s">
        <v>29</v>
      </c>
      <c r="F8" t="s">
        <v>30</v>
      </c>
      <c r="G8" t="s">
        <v>31</v>
      </c>
      <c r="H8" t="s">
        <v>32</v>
      </c>
      <c r="I8" t="s">
        <v>33</v>
      </c>
      <c r="J8" t="s">
        <v>34</v>
      </c>
      <c r="K8" t="s">
        <v>35</v>
      </c>
      <c r="L8" t="s">
        <v>36</v>
      </c>
      <c r="M8" t="s">
        <v>37</v>
      </c>
      <c r="N8" t="s">
        <v>38</v>
      </c>
      <c r="O8" t="s">
        <v>39</v>
      </c>
      <c r="P8" t="s">
        <v>40</v>
      </c>
      <c r="Q8" t="s">
        <v>41</v>
      </c>
      <c r="R8" t="s">
        <v>42</v>
      </c>
      <c r="S8" t="s">
        <v>43</v>
      </c>
    </row>
    <row r="9" spans="1:19" x14ac:dyDescent="0.3">
      <c r="A9" t="s">
        <v>0</v>
      </c>
      <c r="B9">
        <v>-0.60041551502724899</v>
      </c>
      <c r="C9">
        <v>0.19426232032419799</v>
      </c>
      <c r="D9">
        <v>22.286233599243101</v>
      </c>
      <c r="E9">
        <v>6.0901623635466997</v>
      </c>
      <c r="F9">
        <f>D9*$B$3/($B$4-B9*$B$3)</f>
        <v>6.8696351946321421</v>
      </c>
      <c r="G9">
        <f>SQRT(POWER((F9*E9/D9),2)+POWER((B9*F9*F9*C9)/(D9*$B$3),2))</f>
        <v>1.8773296949852492</v>
      </c>
      <c r="H9">
        <f>$B$4*F9/$B$3</f>
        <v>18.161598045808724</v>
      </c>
      <c r="I9">
        <f>$B$4*G9/$B$3</f>
        <v>4.9631903811172524</v>
      </c>
      <c r="J9">
        <f>($B$4*$B$5+D9*($B$3-$B$5))/($B$4-B9*($B$3-$B$5))</f>
        <v>18.969588827065191</v>
      </c>
      <c r="K9">
        <f>($B$3-$B$5)/($B$4-B9*($B$3-$B$5))*SQRT(POWER(J9*C9,2)+POWER(E9,2))</f>
        <v>-0.7136414410636176</v>
      </c>
      <c r="L9">
        <f>$B$4*(J9-$B$5)/($B$3-$B$5)</f>
        <v>10.8965981537856</v>
      </c>
      <c r="M9">
        <f>$B$4*K9/($B$3-$B$5)</f>
        <v>7.5467582392477555</v>
      </c>
      <c r="N9">
        <f>SQRT(POWER($B$3-F9,2)+POWER($B$4-H9,2))</f>
        <v>25.807479737107325</v>
      </c>
      <c r="O9">
        <f>SQRT(POWER(($B$3-F9)*G9,2)+POWER(($B$3-H9)*I9,2))/N9</f>
        <v>0.78354592689673863</v>
      </c>
      <c r="P9">
        <f>SQRT(POWER($B$3-J9,2)+POWER($B$4-L9,2))</f>
        <v>31.54349545178296</v>
      </c>
      <c r="Q9">
        <f>SQRT(POWER(($B$3-J9)*K9,2)+POWER(($B$3-L9)*M9,2))/N9</f>
        <v>1.4946209712940568</v>
      </c>
      <c r="R9">
        <f>N9*P9*$B$6/($B$5*$B$4)</f>
        <v>0.42364733301640067</v>
      </c>
      <c r="S9">
        <f>SQRT(POWER(R9*O9/N9,2)+POWER(R9*Q9/P9,2))</f>
        <v>2.3840986249084203E-2</v>
      </c>
    </row>
    <row r="10" spans="1:19" x14ac:dyDescent="0.3">
      <c r="A10" t="s">
        <v>1</v>
      </c>
      <c r="B10">
        <v>-0.987715744092729</v>
      </c>
      <c r="C10">
        <v>0.13916415632262899</v>
      </c>
      <c r="D10">
        <v>24.775275974643801</v>
      </c>
      <c r="E10">
        <v>2.67670051338715</v>
      </c>
      <c r="F10">
        <f t="shared" ref="F10:F16" si="0">D10*$B$3/($B$4-B10*$B$3)</f>
        <v>6.822390109268003</v>
      </c>
      <c r="G10">
        <f t="shared" ref="G10:G16" si="1">SQRT(POWER((F10*E10/D10),2)+POWER((B10*F10*F10*C10)/(D10*$B$3),2))</f>
        <v>0.73726211685858356</v>
      </c>
      <c r="H10">
        <f t="shared" ref="H10:I16" si="2">$B$4*F10/$B$3</f>
        <v>18.036693851377283</v>
      </c>
      <c r="I10">
        <f t="shared" si="2"/>
        <v>1.9491367214448803</v>
      </c>
      <c r="J10">
        <f t="shared" ref="J10:J16" si="3">($B$4*$B$5+D10*($B$3-$B$5))/($B$4-B10*($B$3-$B$5))</f>
        <v>19.476289535308656</v>
      </c>
      <c r="K10">
        <f t="shared" ref="K10:K16" si="4">($B$3-$B$5)/($B$4-B10*($B$3-$B$5))*SQRT(POWER(J10*C10,2)+POWER(E10,2))</f>
        <v>-0.39733158330894736</v>
      </c>
      <c r="L10">
        <f t="shared" ref="L10:L16" si="5">$B$4*(J10-$B$5)/($B$3-$B$5)</f>
        <v>5.5382381641109664</v>
      </c>
      <c r="M10">
        <f t="shared" ref="M10:M16" si="6">$B$4*K10/($B$3-$B$5)</f>
        <v>4.2017814934921178</v>
      </c>
      <c r="N10">
        <f t="shared" ref="N10:N16" si="7">SQRT(POWER($B$3-F10,2)+POWER($B$4-H10,2))</f>
        <v>25.941020576844206</v>
      </c>
      <c r="O10">
        <f t="shared" ref="O10:O16" si="8">SQRT(POWER(($B$3-F10)*G10,2)+POWER(($B$3-H10)*I10,2))/N10</f>
        <v>0.3024121561720351</v>
      </c>
      <c r="P10">
        <f t="shared" ref="P10:P16" si="9">SQRT(POWER($B$3-J10,2)+POWER($B$4-L10,2))</f>
        <v>36.9257596023687</v>
      </c>
      <c r="Q10">
        <f t="shared" ref="Q10:Q16" si="10">SQRT(POWER(($B$3-J10)*K10,2)+POWER(($B$3-L10)*M10,2))/N10</f>
        <v>1.6953740231145618</v>
      </c>
      <c r="R10">
        <f t="shared" ref="R10:R16" si="11">N10*P10*$B$6/($B$5*$B$4)</f>
        <v>0.49850045659838849</v>
      </c>
      <c r="S10">
        <f t="shared" ref="S10:S16" si="12">SQRT(POWER(R10*O10/N10,2)+POWER(R10*Q10/P10,2))</f>
        <v>2.3613925809116858E-2</v>
      </c>
    </row>
    <row r="11" spans="1:19" x14ac:dyDescent="0.3">
      <c r="A11" t="s">
        <v>2</v>
      </c>
      <c r="B11">
        <v>-0.74598087355269704</v>
      </c>
      <c r="C11">
        <v>0.35675433622386199</v>
      </c>
      <c r="D11">
        <v>17.316001715136501</v>
      </c>
      <c r="E11">
        <v>8.5932373931663495</v>
      </c>
      <c r="F11">
        <f t="shared" si="0"/>
        <v>5.108370652737988</v>
      </c>
      <c r="G11">
        <f t="shared" si="1"/>
        <v>2.5352034670018804</v>
      </c>
      <c r="H11">
        <f t="shared" si="2"/>
        <v>13.505254913176055</v>
      </c>
      <c r="I11">
        <f t="shared" si="2"/>
        <v>6.7024441658862211</v>
      </c>
      <c r="J11">
        <f t="shared" si="3"/>
        <v>19.756192941202595</v>
      </c>
      <c r="K11">
        <f t="shared" si="4"/>
        <v>-1.1307267514054569</v>
      </c>
      <c r="L11">
        <f t="shared" si="5"/>
        <v>2.5782596467825534</v>
      </c>
      <c r="M11">
        <f t="shared" si="6"/>
        <v>11.957435396112706</v>
      </c>
      <c r="N11">
        <f t="shared" si="7"/>
        <v>30.785791113000666</v>
      </c>
      <c r="O11">
        <f t="shared" si="8"/>
        <v>1.0485556471576432</v>
      </c>
      <c r="P11">
        <f t="shared" si="9"/>
        <v>39.89894286945411</v>
      </c>
      <c r="Q11">
        <f t="shared" si="10"/>
        <v>5.2149312156219869</v>
      </c>
      <c r="R11">
        <f t="shared" si="11"/>
        <v>0.63923533238094699</v>
      </c>
      <c r="S11">
        <f t="shared" si="12"/>
        <v>8.6340482974783944E-2</v>
      </c>
    </row>
    <row r="12" spans="1:19" x14ac:dyDescent="0.3">
      <c r="A12" t="s">
        <v>3</v>
      </c>
      <c r="B12">
        <v>-0.41810803143612002</v>
      </c>
      <c r="C12">
        <v>0.17629840774702901</v>
      </c>
      <c r="D12">
        <v>13.253811994207799</v>
      </c>
      <c r="E12">
        <v>4.4251040995361803</v>
      </c>
      <c r="F12">
        <f t="shared" si="0"/>
        <v>4.3286827338599014</v>
      </c>
      <c r="G12">
        <f t="shared" si="1"/>
        <v>1.4452495803564123</v>
      </c>
      <c r="H12">
        <f t="shared" si="2"/>
        <v>11.443954977642113</v>
      </c>
      <c r="I12">
        <f t="shared" si="2"/>
        <v>3.8208785780672647</v>
      </c>
      <c r="J12">
        <f t="shared" si="3"/>
        <v>19.51839092306728</v>
      </c>
      <c r="K12">
        <f t="shared" si="4"/>
        <v>-0.55189845736128484</v>
      </c>
      <c r="L12">
        <f t="shared" si="5"/>
        <v>5.0930159885635176</v>
      </c>
      <c r="M12">
        <f t="shared" si="6"/>
        <v>5.8363261865955867</v>
      </c>
      <c r="N12">
        <f t="shared" si="7"/>
        <v>32.989622021912844</v>
      </c>
      <c r="O12">
        <f t="shared" si="8"/>
        <v>0.73477181275237591</v>
      </c>
      <c r="P12">
        <f t="shared" si="9"/>
        <v>37.372967956998174</v>
      </c>
      <c r="Q12">
        <f t="shared" si="10"/>
        <v>1.9304957746216085</v>
      </c>
      <c r="R12">
        <f t="shared" si="11"/>
        <v>0.64162901139727735</v>
      </c>
      <c r="S12">
        <f t="shared" si="12"/>
        <v>3.6093008635578683E-2</v>
      </c>
    </row>
    <row r="13" spans="1:19" x14ac:dyDescent="0.3">
      <c r="A13" t="s">
        <v>4</v>
      </c>
      <c r="B13">
        <v>-0.78364735874456704</v>
      </c>
      <c r="C13">
        <v>0.35153768924148299</v>
      </c>
      <c r="D13">
        <v>24.8356539792895</v>
      </c>
      <c r="E13">
        <v>9.1895549734662598</v>
      </c>
      <c r="F13">
        <f t="shared" si="0"/>
        <v>7.2462137825730943</v>
      </c>
      <c r="G13">
        <f t="shared" si="1"/>
        <v>2.6814521030506828</v>
      </c>
      <c r="H13">
        <f t="shared" si="2"/>
        <v>19.157177687677617</v>
      </c>
      <c r="I13">
        <f t="shared" si="2"/>
        <v>7.0890889974402427</v>
      </c>
      <c r="J13">
        <f t="shared" si="3"/>
        <v>19.064204187091423</v>
      </c>
      <c r="K13">
        <f t="shared" si="4"/>
        <v>-1.1616102445693786</v>
      </c>
      <c r="L13">
        <f t="shared" si="5"/>
        <v>9.8960407215081965</v>
      </c>
      <c r="M13">
        <f t="shared" si="6"/>
        <v>12.284028336321178</v>
      </c>
      <c r="N13">
        <f t="shared" si="7"/>
        <v>24.743059586884964</v>
      </c>
      <c r="O13">
        <f t="shared" si="8"/>
        <v>1.3107966423389257</v>
      </c>
      <c r="P13">
        <f t="shared" si="9"/>
        <v>32.548516467303749</v>
      </c>
      <c r="Q13">
        <f t="shared" si="10"/>
        <v>3.0338060987427928</v>
      </c>
      <c r="R13">
        <f t="shared" si="11"/>
        <v>0.41911544344285501</v>
      </c>
      <c r="S13">
        <f t="shared" si="12"/>
        <v>4.4934102952628584E-2</v>
      </c>
    </row>
    <row r="14" spans="1:19" x14ac:dyDescent="0.3">
      <c r="A14" t="s">
        <v>5</v>
      </c>
      <c r="B14">
        <v>-1.00467804266022</v>
      </c>
      <c r="C14">
        <v>0.328256385742555</v>
      </c>
      <c r="D14">
        <v>26.221580438000998</v>
      </c>
      <c r="E14">
        <v>6.7922237720814103</v>
      </c>
      <c r="F14">
        <f t="shared" si="0"/>
        <v>7.1870899278807645</v>
      </c>
      <c r="G14">
        <f t="shared" si="1"/>
        <v>1.862127741328357</v>
      </c>
      <c r="H14">
        <f t="shared" si="2"/>
        <v>19.000868996834768</v>
      </c>
      <c r="I14">
        <f t="shared" si="2"/>
        <v>4.9230002161368436</v>
      </c>
      <c r="J14">
        <f t="shared" si="3"/>
        <v>19.359685116957134</v>
      </c>
      <c r="K14">
        <f t="shared" si="4"/>
        <v>-0.97192024117164755</v>
      </c>
      <c r="L14">
        <f t="shared" si="5"/>
        <v>6.7713298881783031</v>
      </c>
      <c r="M14">
        <f t="shared" si="6"/>
        <v>10.278056550390172</v>
      </c>
      <c r="N14">
        <f t="shared" si="7"/>
        <v>24.910176423339834</v>
      </c>
      <c r="O14">
        <f t="shared" si="8"/>
        <v>0.88641795545597113</v>
      </c>
      <c r="P14">
        <f t="shared" si="9"/>
        <v>35.687166937146408</v>
      </c>
      <c r="Q14">
        <f t="shared" si="10"/>
        <v>3.8100485709110949</v>
      </c>
      <c r="R14">
        <f t="shared" si="11"/>
        <v>0.4626344188496973</v>
      </c>
      <c r="S14">
        <f t="shared" si="12"/>
        <v>5.206328667352382E-2</v>
      </c>
    </row>
    <row r="15" spans="1:19" x14ac:dyDescent="0.3">
      <c r="A15" t="s">
        <v>6</v>
      </c>
      <c r="B15">
        <v>-0.78911818456650595</v>
      </c>
      <c r="C15">
        <v>0.163852250899895</v>
      </c>
      <c r="D15">
        <v>17.312992502856599</v>
      </c>
      <c r="E15">
        <v>3.1952183263703202</v>
      </c>
      <c r="F15">
        <f t="shared" si="0"/>
        <v>5.0433024433307336</v>
      </c>
      <c r="G15">
        <f t="shared" si="1"/>
        <v>0.93084792926370052</v>
      </c>
      <c r="H15">
        <f t="shared" si="2"/>
        <v>13.333230834555627</v>
      </c>
      <c r="I15">
        <f t="shared" si="2"/>
        <v>2.4609292129909082</v>
      </c>
      <c r="J15">
        <f t="shared" si="3"/>
        <v>19.843588054669485</v>
      </c>
      <c r="K15">
        <f t="shared" si="4"/>
        <v>-0.46583767723722691</v>
      </c>
      <c r="L15">
        <f t="shared" si="5"/>
        <v>1.6540563218701918</v>
      </c>
      <c r="M15">
        <f t="shared" si="6"/>
        <v>4.926233436783674</v>
      </c>
      <c r="N15">
        <f t="shared" si="7"/>
        <v>30.969709995937336</v>
      </c>
      <c r="O15">
        <f t="shared" si="8"/>
        <v>0.39160982528778571</v>
      </c>
      <c r="P15">
        <f t="shared" si="9"/>
        <v>40.82726915456994</v>
      </c>
      <c r="Q15">
        <f t="shared" si="10"/>
        <v>2.2826867007903413</v>
      </c>
      <c r="R15">
        <f t="shared" si="11"/>
        <v>0.65801612261625519</v>
      </c>
      <c r="S15">
        <f t="shared" si="12"/>
        <v>3.771939725101222E-2</v>
      </c>
    </row>
    <row r="16" spans="1:19" x14ac:dyDescent="0.3">
      <c r="A16" t="s">
        <v>7</v>
      </c>
      <c r="B16">
        <v>-1.24058</v>
      </c>
      <c r="C16">
        <v>0.25574999999999998</v>
      </c>
      <c r="D16">
        <v>41.456719999999997</v>
      </c>
      <c r="E16">
        <v>3.3542000000000001</v>
      </c>
      <c r="F16">
        <f t="shared" si="0"/>
        <v>10.672811012452598</v>
      </c>
      <c r="G16">
        <f t="shared" si="1"/>
        <v>0.86523810787431621</v>
      </c>
      <c r="H16">
        <f t="shared" si="2"/>
        <v>28.216244114171555</v>
      </c>
      <c r="I16">
        <f t="shared" si="2"/>
        <v>2.2874732476927235</v>
      </c>
      <c r="J16">
        <f t="shared" si="3"/>
        <v>18.216801900921539</v>
      </c>
      <c r="K16">
        <f t="shared" si="4"/>
        <v>-0.61501094553393454</v>
      </c>
      <c r="L16">
        <f t="shared" si="5"/>
        <v>18.857319897754728</v>
      </c>
      <c r="M16">
        <f t="shared" si="6"/>
        <v>6.5037407490213575</v>
      </c>
      <c r="N16">
        <f t="shared" si="7"/>
        <v>15.057593511602496</v>
      </c>
      <c r="O16">
        <f t="shared" si="8"/>
        <v>1.8809061831838711</v>
      </c>
      <c r="P16">
        <f t="shared" si="9"/>
        <v>23.547260160029989</v>
      </c>
      <c r="Q16">
        <f t="shared" si="10"/>
        <v>1.237462808052108</v>
      </c>
      <c r="R16">
        <f t="shared" si="11"/>
        <v>0.18452066678380263</v>
      </c>
      <c r="S16">
        <f t="shared" si="12"/>
        <v>2.5005978052453675E-2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Calculation for 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 Hou</dc:creator>
  <cp:lastModifiedBy>Can Hou</cp:lastModifiedBy>
  <dcterms:created xsi:type="dcterms:W3CDTF">2025-04-04T10:45:00Z</dcterms:created>
  <dcterms:modified xsi:type="dcterms:W3CDTF">2025-04-04T12:41:42Z</dcterms:modified>
</cp:coreProperties>
</file>